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shortey\Documents\cordell2\Cordell - CO\FY 2022 NN Budget Proces\"/>
    </mc:Choice>
  </mc:AlternateContent>
  <xr:revisionPtr revIDLastSave="0" documentId="8_{5DE734EA-015A-42A7-B709-852DB93D8E00}" xr6:coauthVersionLast="47" xr6:coauthVersionMax="47" xr10:uidLastSave="{00000000-0000-0000-0000-000000000000}"/>
  <bookViews>
    <workbookView xWindow="-103" yWindow="-103" windowWidth="44092" windowHeight="11829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Sheet1!$A$1:$E$24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E10" i="1" l="1"/>
  <c r="E12" i="1" l="1"/>
  <c r="E14" i="1" s="1"/>
  <c r="D12" i="1"/>
  <c r="D23" i="2"/>
  <c r="H23" i="2" s="1"/>
  <c r="E21" i="2"/>
  <c r="E24" i="2"/>
  <c r="H24" i="2" s="1"/>
  <c r="E26" i="2"/>
  <c r="E28" i="2"/>
  <c r="H28" i="2" s="1"/>
  <c r="H29" i="2"/>
  <c r="H27" i="2"/>
  <c r="H26" i="2"/>
  <c r="H25" i="2"/>
  <c r="H22" i="2"/>
  <c r="H12" i="2"/>
  <c r="H10" i="2"/>
  <c r="H8" i="2"/>
  <c r="H5" i="2"/>
  <c r="G7" i="2"/>
  <c r="G9" i="2"/>
  <c r="G6" i="2"/>
  <c r="G4" i="2"/>
  <c r="H4" i="2" s="1"/>
  <c r="E13" i="2"/>
  <c r="F7" i="2"/>
  <c r="F13" i="2" s="1"/>
  <c r="D9" i="2"/>
  <c r="D11" i="2"/>
  <c r="H11" i="2" s="1"/>
  <c r="D7" i="2"/>
  <c r="D6" i="2"/>
  <c r="H6" i="2" s="1"/>
  <c r="H7" i="2" l="1"/>
  <c r="H9" i="2"/>
  <c r="E30" i="2"/>
  <c r="D30" i="2"/>
  <c r="G31" i="2" s="1"/>
  <c r="H21" i="2"/>
  <c r="H30" i="2" s="1"/>
  <c r="J30" i="2" s="1"/>
  <c r="H13" i="2"/>
  <c r="J13" i="2" s="1"/>
  <c r="G13" i="2"/>
  <c r="D13" i="2"/>
  <c r="D14" i="1"/>
  <c r="G14" i="2" l="1"/>
</calcChain>
</file>

<file path=xl/sharedStrings.xml><?xml version="1.0" encoding="utf-8"?>
<sst xmlns="http://schemas.openxmlformats.org/spreadsheetml/2006/main" count="90" uniqueCount="71">
  <si>
    <t>IDC Base</t>
  </si>
  <si>
    <t>IDC rate</t>
  </si>
  <si>
    <t>IDC Budget</t>
  </si>
  <si>
    <t>A</t>
  </si>
  <si>
    <t>B</t>
  </si>
  <si>
    <t>C</t>
  </si>
  <si>
    <t>D</t>
  </si>
  <si>
    <t>E</t>
  </si>
  <si>
    <t>Total Award</t>
  </si>
  <si>
    <t xml:space="preserve">Formula </t>
  </si>
  <si>
    <t>Acct./Category</t>
  </si>
  <si>
    <t>From NOGA</t>
  </si>
  <si>
    <t>(1+IDC Rate)</t>
  </si>
  <si>
    <t>Adj. IDC Base</t>
  </si>
  <si>
    <t>Contracts and Grants Section - OMB</t>
  </si>
  <si>
    <t xml:space="preserve">Funding Contract: </t>
  </si>
  <si>
    <t>Exclusion ***</t>
  </si>
  <si>
    <t>Calculation Check on Budget for IDC Recovery</t>
  </si>
  <si>
    <t>(Row 5 / [1+IDC Rate])</t>
  </si>
  <si>
    <t>(Row 5 - 7)</t>
  </si>
  <si>
    <t>(Row 2-3-4)</t>
  </si>
  <si>
    <t>Legend:</t>
  </si>
  <si>
    <t xml:space="preserve">Green </t>
  </si>
  <si>
    <t>Pink</t>
  </si>
  <si>
    <t>Purple</t>
  </si>
  <si>
    <t>Blue</t>
  </si>
  <si>
    <t>Orange</t>
  </si>
  <si>
    <t>Enter Total Amount of Funding Requested or Awarded.</t>
  </si>
  <si>
    <t xml:space="preserve">IDC Recovery Amount that should be in the budget of Funding Application or Award. </t>
  </si>
  <si>
    <t>Enter result of 1 + IDC Rate Allowed by Funding Agency.</t>
  </si>
  <si>
    <t>Enter Name of Contract or Grant.</t>
  </si>
  <si>
    <t>Script or Instructions on Filling out above Table:</t>
  </si>
  <si>
    <t>MSPI</t>
  </si>
  <si>
    <t>K0905104</t>
  </si>
  <si>
    <t>K100575</t>
  </si>
  <si>
    <t>3230/3380</t>
  </si>
  <si>
    <t>Operating</t>
  </si>
  <si>
    <t>Equipment</t>
  </si>
  <si>
    <t>Other Direct</t>
  </si>
  <si>
    <t>Travel</t>
  </si>
  <si>
    <t>Media</t>
  </si>
  <si>
    <t>IDC</t>
  </si>
  <si>
    <t>5110/5360/5520/5570/5610</t>
  </si>
  <si>
    <t>6520/6910/6960</t>
  </si>
  <si>
    <t>Trng/Consultant</t>
  </si>
  <si>
    <t>K1005119</t>
  </si>
  <si>
    <t>Personnel</t>
  </si>
  <si>
    <t>Fringe</t>
  </si>
  <si>
    <t>2310/2710</t>
  </si>
  <si>
    <t>4200/9140</t>
  </si>
  <si>
    <t>K1205108</t>
  </si>
  <si>
    <t>4120/4410/7110</t>
  </si>
  <si>
    <t>K130587</t>
  </si>
  <si>
    <t>K1005120</t>
  </si>
  <si>
    <t>TOTAL</t>
  </si>
  <si>
    <t>UNOBLIGATED</t>
  </si>
  <si>
    <t>DVPI</t>
  </si>
  <si>
    <t>K110599</t>
  </si>
  <si>
    <t>K130576</t>
  </si>
  <si>
    <t>K1205104</t>
  </si>
  <si>
    <t>FFR Total</t>
  </si>
  <si>
    <t>This column needs to be put on the</t>
  </si>
  <si>
    <t>DVPI Yr 5 and Revised budget Column request memo</t>
  </si>
  <si>
    <t>MSPI Yr 6 and Revised budget Column request memo</t>
  </si>
  <si>
    <t>Original Program Calculation</t>
  </si>
  <si>
    <r>
      <rPr>
        <b/>
        <sz val="11"/>
        <color theme="1"/>
        <rFont val="Calibri"/>
        <family val="2"/>
        <scheme val="minor"/>
      </rPr>
      <t>Ineligible</t>
    </r>
    <r>
      <rPr>
        <sz val="11"/>
        <color theme="1"/>
        <rFont val="Calibri"/>
        <family val="2"/>
        <scheme val="minor"/>
      </rPr>
      <t>- e.g., bldg. const., water/power line, PSC, 3rd Party, etc.</t>
    </r>
  </si>
  <si>
    <t xml:space="preserve">Column B Row  3 - *** Includes Welfare Assist., Scholarship, TANF; WIA, etc. </t>
  </si>
  <si>
    <t>Enter Total Amount of Exclusion / Pass-through.</t>
  </si>
  <si>
    <t>New Program Calculation</t>
  </si>
  <si>
    <t>Pursuant to FY 2026 NN BIM Appendix K SECTION 9.D</t>
  </si>
  <si>
    <t>see Appendix K-5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</si>
</sst>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00_);_(* \(#,##0.00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u/>
      <sz val="14"/>
      <color theme="9" tint="-0.249977111117893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>
      <alignment horizontal="left"/>
    </xf>
    <xf numFmtId="43" fontId="2" fillId="2" borderId="4" xfId="1" applyFont="1" applyFill="1" applyBorder="1"/>
    <xf numFmtId="43" fontId="2" fillId="0" borderId="11" xfId="1" applyFont="1" applyBorder="1"/>
    <xf numFmtId="0" fontId="2" fillId="0" borderId="10" xfId="0" applyFont="1" applyBorder="1" applyAlignment="1">
      <alignment horizontal="center" vertical="center"/>
    </xf>
    <xf numFmtId="0" fontId="2" fillId="0" borderId="2" xfId="0" applyFont="1" applyBorder="1"/>
    <xf numFmtId="0" fontId="2" fillId="0" borderId="2" xfId="0" applyFont="1" applyBorder="1" applyAlignment="1">
      <alignment horizontal="left"/>
    </xf>
    <xf numFmtId="43" fontId="2" fillId="3" borderId="2" xfId="1" applyFont="1" applyFill="1" applyBorder="1"/>
    <xf numFmtId="43" fontId="2" fillId="0" borderId="13" xfId="1" applyFont="1" applyBorder="1"/>
    <xf numFmtId="0" fontId="2" fillId="0" borderId="12" xfId="0" applyFont="1" applyBorder="1" applyAlignment="1">
      <alignment horizontal="center"/>
    </xf>
    <xf numFmtId="43" fontId="2" fillId="0" borderId="14" xfId="1" applyFont="1" applyBorder="1"/>
    <xf numFmtId="43" fontId="2" fillId="0" borderId="15" xfId="1" applyFont="1" applyBorder="1"/>
    <xf numFmtId="43" fontId="2" fillId="0" borderId="4" xfId="1" applyFont="1" applyBorder="1"/>
    <xf numFmtId="164" fontId="2" fillId="4" borderId="14" xfId="1" applyNumberFormat="1" applyFont="1" applyFill="1" applyBorder="1"/>
    <xf numFmtId="164" fontId="2" fillId="0" borderId="15" xfId="1" applyNumberFormat="1" applyFont="1" applyBorder="1"/>
    <xf numFmtId="43" fontId="2" fillId="0" borderId="2" xfId="1" applyFont="1" applyBorder="1"/>
    <xf numFmtId="0" fontId="2" fillId="0" borderId="18" xfId="0" applyFont="1" applyBorder="1" applyAlignment="1">
      <alignment horizontal="center" vertical="center"/>
    </xf>
    <xf numFmtId="0" fontId="2" fillId="0" borderId="14" xfId="0" applyFont="1" applyBorder="1"/>
    <xf numFmtId="0" fontId="2" fillId="0" borderId="14" xfId="0" applyFont="1" applyBorder="1" applyAlignment="1">
      <alignment horizontal="left"/>
    </xf>
    <xf numFmtId="0" fontId="2" fillId="0" borderId="0" xfId="0" applyFont="1" applyAlignment="1">
      <alignment horizontal="center"/>
    </xf>
    <xf numFmtId="43" fontId="0" fillId="0" borderId="0" xfId="0" applyNumberFormat="1"/>
    <xf numFmtId="0" fontId="0" fillId="5" borderId="0" xfId="0" applyFill="1"/>
    <xf numFmtId="0" fontId="0" fillId="2" borderId="0" xfId="0" applyFill="1"/>
    <xf numFmtId="0" fontId="0" fillId="4" borderId="0" xfId="0" applyFill="1"/>
    <xf numFmtId="0" fontId="0" fillId="3" borderId="0" xfId="0" applyFill="1"/>
    <xf numFmtId="0" fontId="0" fillId="6" borderId="0" xfId="0" applyFill="1" applyAlignment="1">
      <alignment vertical="top"/>
    </xf>
    <xf numFmtId="0" fontId="4" fillId="0" borderId="0" xfId="0" applyFont="1"/>
    <xf numFmtId="0" fontId="5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4" fontId="0" fillId="0" borderId="0" xfId="0" applyNumberFormat="1"/>
    <xf numFmtId="4" fontId="0" fillId="0" borderId="1" xfId="0" applyNumberFormat="1" applyBorder="1"/>
    <xf numFmtId="0" fontId="8" fillId="0" borderId="0" xfId="0" applyFont="1"/>
    <xf numFmtId="4" fontId="0" fillId="0" borderId="1" xfId="0" applyNumberFormat="1" applyBorder="1" applyAlignment="1">
      <alignment horizontal="right"/>
    </xf>
    <xf numFmtId="4" fontId="3" fillId="0" borderId="19" xfId="0" applyNumberFormat="1" applyFont="1" applyBorder="1"/>
    <xf numFmtId="0" fontId="0" fillId="0" borderId="5" xfId="0" applyBorder="1"/>
    <xf numFmtId="4" fontId="0" fillId="0" borderId="6" xfId="0" applyNumberFormat="1" applyBorder="1"/>
    <xf numFmtId="4" fontId="0" fillId="0" borderId="7" xfId="0" applyNumberFormat="1" applyBorder="1"/>
    <xf numFmtId="0" fontId="0" fillId="0" borderId="8" xfId="0" applyBorder="1"/>
    <xf numFmtId="4" fontId="0" fillId="0" borderId="9" xfId="0" applyNumberFormat="1" applyBorder="1"/>
    <xf numFmtId="0" fontId="0" fillId="0" borderId="16" xfId="0" applyBorder="1"/>
    <xf numFmtId="4" fontId="0" fillId="0" borderId="17" xfId="0" applyNumberFormat="1" applyBorder="1"/>
    <xf numFmtId="0" fontId="8" fillId="0" borderId="0" xfId="0" applyFont="1" applyAlignment="1">
      <alignment horizontal="right"/>
    </xf>
    <xf numFmtId="0" fontId="8" fillId="0" borderId="1" xfId="0" applyFont="1" applyBorder="1"/>
    <xf numFmtId="4" fontId="3" fillId="7" borderId="19" xfId="0" applyNumberFormat="1" applyFont="1" applyFill="1" applyBorder="1"/>
    <xf numFmtId="0" fontId="9" fillId="0" borderId="0" xfId="0" applyFont="1"/>
    <xf numFmtId="0" fontId="3" fillId="7" borderId="0" xfId="0" applyFont="1" applyFill="1" applyAlignment="1">
      <alignment horizontal="center"/>
    </xf>
    <xf numFmtId="0" fontId="4" fillId="7" borderId="0" xfId="0" applyFont="1" applyFill="1" applyAlignment="1">
      <alignment horizontal="center"/>
    </xf>
    <xf numFmtId="4" fontId="3" fillId="7" borderId="0" xfId="0" applyNumberFormat="1" applyFont="1" applyFill="1"/>
    <xf numFmtId="4" fontId="3" fillId="7" borderId="20" xfId="0" applyNumberFormat="1" applyFont="1" applyFill="1" applyBorder="1"/>
    <xf numFmtId="0" fontId="6" fillId="0" borderId="0" xfId="0" applyFont="1"/>
    <xf numFmtId="0" fontId="10" fillId="0" borderId="0" xfId="0" applyFont="1" applyAlignment="1">
      <alignment horizontal="right"/>
    </xf>
    <xf numFmtId="4" fontId="11" fillId="0" borderId="21" xfId="0" applyNumberFormat="1" applyFont="1" applyBorder="1"/>
    <xf numFmtId="0" fontId="13" fillId="0" borderId="0" xfId="0" applyFont="1"/>
    <xf numFmtId="43" fontId="2" fillId="6" borderId="14" xfId="1" applyFont="1" applyFill="1" applyBorder="1"/>
    <xf numFmtId="43" fontId="2" fillId="0" borderId="0" xfId="0" applyNumberFormat="1" applyFont="1"/>
    <xf numFmtId="43" fontId="2" fillId="0" borderId="14" xfId="1" applyFont="1" applyFill="1" applyBorder="1"/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5" borderId="1" xfId="0" applyFont="1" applyFill="1" applyBorder="1" applyAlignment="1">
      <alignment horizontal="left"/>
    </xf>
    <xf numFmtId="0" fontId="2" fillId="5" borderId="17" xfId="0" applyFont="1" applyFill="1" applyBorder="1" applyAlignment="1">
      <alignment horizontal="left"/>
    </xf>
    <xf numFmtId="0" fontId="1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"/>
  <sheetViews>
    <sheetView tabSelected="1" view="pageLayout" zoomScaleNormal="100" workbookViewId="0">
      <selection activeCell="K6" sqref="K6"/>
    </sheetView>
  </sheetViews>
  <sheetFormatPr defaultRowHeight="14.6" x14ac:dyDescent="0.4"/>
  <cols>
    <col min="1" max="1" width="4.69140625" customWidth="1"/>
    <col min="2" max="2" width="18.3046875" customWidth="1"/>
    <col min="3" max="3" width="20.53515625" customWidth="1"/>
    <col min="4" max="4" width="21.84375" customWidth="1"/>
    <col min="5" max="5" width="21" customWidth="1"/>
    <col min="7" max="8" width="14.3046875" bestFit="1" customWidth="1"/>
    <col min="9" max="9" width="12.53515625" bestFit="1" customWidth="1"/>
    <col min="10" max="10" width="11.53515625" bestFit="1" customWidth="1"/>
    <col min="12" max="13" width="14.3046875" bestFit="1" customWidth="1"/>
    <col min="15" max="15" width="11.53515625" bestFit="1" customWidth="1"/>
  </cols>
  <sheetData>
    <row r="1" spans="1:5" ht="15.9" x14ac:dyDescent="0.4">
      <c r="A1" s="67" t="s">
        <v>14</v>
      </c>
      <c r="B1" s="68"/>
      <c r="C1" s="68"/>
      <c r="D1" s="68"/>
      <c r="E1" s="69"/>
    </row>
    <row r="2" spans="1:5" ht="15.9" x14ac:dyDescent="0.4">
      <c r="A2" s="70" t="s">
        <v>17</v>
      </c>
      <c r="B2" s="71"/>
      <c r="C2" s="71"/>
      <c r="D2" s="71"/>
      <c r="E2" s="72"/>
    </row>
    <row r="3" spans="1:5" ht="15.9" x14ac:dyDescent="0.4">
      <c r="A3" s="70" t="s">
        <v>69</v>
      </c>
      <c r="B3" s="71"/>
      <c r="C3" s="71"/>
      <c r="D3" s="71"/>
      <c r="E3" s="72"/>
    </row>
    <row r="4" spans="1:5" ht="19.5" customHeight="1" x14ac:dyDescent="0.45">
      <c r="A4" s="73" t="s">
        <v>15</v>
      </c>
      <c r="B4" s="74"/>
      <c r="C4" s="75"/>
      <c r="D4" s="75"/>
      <c r="E4" s="76"/>
    </row>
    <row r="5" spans="1:5" ht="21.75" customHeight="1" x14ac:dyDescent="0.4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</row>
    <row r="6" spans="1:5" ht="29.25" customHeight="1" x14ac:dyDescent="0.4">
      <c r="A6" s="2">
        <v>1</v>
      </c>
      <c r="B6" s="3" t="s">
        <v>10</v>
      </c>
      <c r="C6" s="4" t="s">
        <v>9</v>
      </c>
      <c r="D6" s="5" t="s">
        <v>68</v>
      </c>
      <c r="E6" s="5" t="s">
        <v>64</v>
      </c>
    </row>
    <row r="7" spans="1:5" ht="15.9" x14ac:dyDescent="0.45">
      <c r="A7" s="6">
        <v>2</v>
      </c>
      <c r="B7" s="7" t="s">
        <v>8</v>
      </c>
      <c r="C7" s="8" t="s">
        <v>11</v>
      </c>
      <c r="D7" s="9">
        <v>313000</v>
      </c>
      <c r="E7" s="10"/>
    </row>
    <row r="8" spans="1:5" ht="15.9" x14ac:dyDescent="0.45">
      <c r="A8" s="11">
        <v>3</v>
      </c>
      <c r="B8" s="12" t="s">
        <v>16</v>
      </c>
      <c r="C8" s="13" t="s">
        <v>70</v>
      </c>
      <c r="D8" s="14">
        <v>0</v>
      </c>
      <c r="E8" s="15"/>
    </row>
    <row r="9" spans="1:5" ht="15.9" x14ac:dyDescent="0.45">
      <c r="A9" s="16">
        <v>4</v>
      </c>
      <c r="B9" s="12"/>
      <c r="C9" s="13"/>
      <c r="D9" s="17"/>
      <c r="E9" s="18"/>
    </row>
    <row r="10" spans="1:5" ht="15.9" x14ac:dyDescent="0.45">
      <c r="A10" s="11">
        <v>5</v>
      </c>
      <c r="B10" s="12" t="s">
        <v>0</v>
      </c>
      <c r="C10" s="13" t="s">
        <v>20</v>
      </c>
      <c r="D10" s="19">
        <f>D7-D8</f>
        <v>313000</v>
      </c>
      <c r="E10" s="19">
        <f>E7-E8</f>
        <v>0</v>
      </c>
    </row>
    <row r="11" spans="1:5" ht="18" customHeight="1" x14ac:dyDescent="0.45">
      <c r="A11" s="16">
        <v>6</v>
      </c>
      <c r="B11" s="12" t="s">
        <v>1</v>
      </c>
      <c r="C11" s="13" t="s">
        <v>12</v>
      </c>
      <c r="D11" s="20">
        <v>1.159</v>
      </c>
      <c r="E11" s="21">
        <v>1.159</v>
      </c>
    </row>
    <row r="12" spans="1:5" ht="15.9" x14ac:dyDescent="0.45">
      <c r="A12" s="11">
        <v>7</v>
      </c>
      <c r="B12" s="12" t="s">
        <v>13</v>
      </c>
      <c r="C12" s="13" t="s">
        <v>18</v>
      </c>
      <c r="D12" s="19">
        <f>D10/D11</f>
        <v>270060.39689387404</v>
      </c>
      <c r="E12" s="19">
        <f>E10/E11</f>
        <v>0</v>
      </c>
    </row>
    <row r="13" spans="1:5" ht="15.9" x14ac:dyDescent="0.45">
      <c r="A13" s="16">
        <v>8</v>
      </c>
      <c r="B13" s="12"/>
      <c r="C13" s="13"/>
      <c r="D13" s="22"/>
      <c r="E13" s="15"/>
    </row>
    <row r="14" spans="1:5" ht="15.9" x14ac:dyDescent="0.45">
      <c r="A14" s="23">
        <v>9</v>
      </c>
      <c r="B14" s="24" t="s">
        <v>2</v>
      </c>
      <c r="C14" s="25" t="s">
        <v>19</v>
      </c>
      <c r="D14" s="62">
        <f>D10-D12</f>
        <v>42939.603106125956</v>
      </c>
      <c r="E14" s="64">
        <f>E10-E12</f>
        <v>0</v>
      </c>
    </row>
    <row r="15" spans="1:5" ht="15.9" x14ac:dyDescent="0.45">
      <c r="A15" s="26"/>
      <c r="B15" s="34" t="s">
        <v>21</v>
      </c>
      <c r="C15" s="26"/>
      <c r="D15" s="1"/>
      <c r="E15" s="63"/>
    </row>
    <row r="16" spans="1:5" ht="15.9" x14ac:dyDescent="0.45">
      <c r="A16" s="1"/>
      <c r="B16" s="66" t="s">
        <v>66</v>
      </c>
      <c r="C16" s="66"/>
      <c r="D16" s="66"/>
      <c r="E16" s="66"/>
    </row>
    <row r="17" spans="1:5" x14ac:dyDescent="0.4">
      <c r="B17" t="s">
        <v>65</v>
      </c>
    </row>
    <row r="18" spans="1:5" ht="15.9" x14ac:dyDescent="0.45">
      <c r="A18" s="1"/>
      <c r="B18" s="1"/>
      <c r="C18" s="1"/>
      <c r="D18" s="1"/>
    </row>
    <row r="19" spans="1:5" ht="15.9" x14ac:dyDescent="0.45">
      <c r="B19" s="33" t="s">
        <v>31</v>
      </c>
      <c r="C19" s="1"/>
    </row>
    <row r="20" spans="1:5" ht="15.9" x14ac:dyDescent="0.45">
      <c r="B20" s="28" t="s">
        <v>26</v>
      </c>
      <c r="C20" s="1" t="s">
        <v>30</v>
      </c>
      <c r="D20" s="27"/>
    </row>
    <row r="21" spans="1:5" ht="15.9" x14ac:dyDescent="0.45">
      <c r="B21" s="29" t="s">
        <v>22</v>
      </c>
      <c r="C21" s="1" t="s">
        <v>27</v>
      </c>
    </row>
    <row r="22" spans="1:5" ht="15.9" x14ac:dyDescent="0.45">
      <c r="B22" s="31" t="s">
        <v>23</v>
      </c>
      <c r="C22" s="1" t="s">
        <v>67</v>
      </c>
    </row>
    <row r="23" spans="1:5" ht="15.9" x14ac:dyDescent="0.45">
      <c r="B23" s="30" t="s">
        <v>24</v>
      </c>
      <c r="C23" s="1" t="s">
        <v>29</v>
      </c>
    </row>
    <row r="24" spans="1:5" ht="32.25" customHeight="1" x14ac:dyDescent="0.4">
      <c r="B24" s="32" t="s">
        <v>25</v>
      </c>
      <c r="C24" s="65" t="s">
        <v>28</v>
      </c>
      <c r="D24" s="65"/>
      <c r="E24" s="65"/>
    </row>
  </sheetData>
  <mergeCells count="7">
    <mergeCell ref="C24:E24"/>
    <mergeCell ref="B16:E16"/>
    <mergeCell ref="A1:E1"/>
    <mergeCell ref="A2:E2"/>
    <mergeCell ref="A3:E3"/>
    <mergeCell ref="A4:B4"/>
    <mergeCell ref="C4:E4"/>
  </mergeCells>
  <printOptions horizontalCentered="1"/>
  <pageMargins left="0.7" right="0.7" top="1.1299999999999999" bottom="0.75" header="0.3" footer="0.3"/>
  <pageSetup orientation="portrait" r:id="rId1"/>
  <headerFooter>
    <oddFooter>&amp;RFY'26 NN BIM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34"/>
  <sheetViews>
    <sheetView workbookViewId="0">
      <selection activeCell="H17" sqref="H17"/>
    </sheetView>
  </sheetViews>
  <sheetFormatPr defaultRowHeight="14.6" x14ac:dyDescent="0.4"/>
  <cols>
    <col min="1" max="1" width="13.15234375" customWidth="1"/>
    <col min="2" max="2" width="14.84375" customWidth="1"/>
    <col min="3" max="7" width="10.15234375" customWidth="1"/>
    <col min="8" max="8" width="13.3046875" customWidth="1"/>
    <col min="10" max="10" width="10.15234375" bestFit="1" customWidth="1"/>
  </cols>
  <sheetData>
    <row r="2" spans="1:10" ht="18.45" x14ac:dyDescent="0.5">
      <c r="A2" s="77" t="s">
        <v>32</v>
      </c>
      <c r="B2" s="77"/>
      <c r="H2" s="54" t="s">
        <v>55</v>
      </c>
    </row>
    <row r="3" spans="1:10" x14ac:dyDescent="0.4">
      <c r="B3" s="36"/>
      <c r="C3" s="37" t="s">
        <v>33</v>
      </c>
      <c r="D3" s="37" t="s">
        <v>34</v>
      </c>
      <c r="E3" s="37" t="s">
        <v>45</v>
      </c>
      <c r="F3" s="37" t="s">
        <v>50</v>
      </c>
      <c r="G3" s="37" t="s">
        <v>52</v>
      </c>
      <c r="H3" s="55" t="s">
        <v>54</v>
      </c>
      <c r="I3" s="37" t="s">
        <v>53</v>
      </c>
      <c r="J3" s="59" t="s">
        <v>60</v>
      </c>
    </row>
    <row r="4" spans="1:10" x14ac:dyDescent="0.4">
      <c r="A4" s="35" t="s">
        <v>46</v>
      </c>
      <c r="B4" s="50" t="s">
        <v>48</v>
      </c>
      <c r="C4" s="43"/>
      <c r="D4" s="44">
        <v>55393.68</v>
      </c>
      <c r="E4" s="44"/>
      <c r="F4" s="44"/>
      <c r="G4" s="45">
        <f>58243.68+6000+6000+6000</f>
        <v>76243.679999999993</v>
      </c>
      <c r="H4" s="56">
        <f t="shared" ref="H4:H12" si="0">SUM(D4:G4)</f>
        <v>131637.35999999999</v>
      </c>
    </row>
    <row r="5" spans="1:10" x14ac:dyDescent="0.4">
      <c r="A5" s="35" t="s">
        <v>47</v>
      </c>
      <c r="B5" s="40">
        <v>2900</v>
      </c>
      <c r="C5" s="46"/>
      <c r="D5" s="38">
        <v>5405.05</v>
      </c>
      <c r="E5" s="38"/>
      <c r="F5" s="38"/>
      <c r="G5" s="47">
        <v>6803.09</v>
      </c>
      <c r="H5" s="56">
        <f t="shared" si="0"/>
        <v>12208.14</v>
      </c>
    </row>
    <row r="6" spans="1:10" x14ac:dyDescent="0.4">
      <c r="A6" s="35" t="s">
        <v>39</v>
      </c>
      <c r="B6" s="50" t="s">
        <v>35</v>
      </c>
      <c r="C6" s="46"/>
      <c r="D6" s="38">
        <f>11882.86+363.35</f>
        <v>12246.210000000001</v>
      </c>
      <c r="E6" s="38"/>
      <c r="F6" s="38">
        <v>227783.89</v>
      </c>
      <c r="G6" s="47">
        <f>376.38+1685</f>
        <v>2061.38</v>
      </c>
      <c r="H6" s="56">
        <f t="shared" si="0"/>
        <v>242091.48</v>
      </c>
    </row>
    <row r="7" spans="1:10" x14ac:dyDescent="0.4">
      <c r="A7" s="35" t="s">
        <v>36</v>
      </c>
      <c r="B7" s="50" t="s">
        <v>51</v>
      </c>
      <c r="C7" s="46"/>
      <c r="D7" s="38">
        <f>23345.58+16129.99</f>
        <v>39475.57</v>
      </c>
      <c r="E7" s="38"/>
      <c r="F7" s="38">
        <f>635.54+1245</f>
        <v>1880.54</v>
      </c>
      <c r="G7" s="47">
        <f>-638.5+1790.29+5819.53-459.41</f>
        <v>6511.91</v>
      </c>
      <c r="H7" s="56">
        <f t="shared" si="0"/>
        <v>47868.020000000004</v>
      </c>
    </row>
    <row r="8" spans="1:10" x14ac:dyDescent="0.4">
      <c r="A8" s="35" t="s">
        <v>37</v>
      </c>
      <c r="B8" s="50" t="s">
        <v>49</v>
      </c>
      <c r="C8" s="46"/>
      <c r="D8" s="38">
        <v>21579.68</v>
      </c>
      <c r="E8" s="38"/>
      <c r="F8" s="38"/>
      <c r="G8" s="47">
        <v>10494.61</v>
      </c>
      <c r="H8" s="56">
        <f t="shared" si="0"/>
        <v>32074.29</v>
      </c>
    </row>
    <row r="9" spans="1:10" x14ac:dyDescent="0.4">
      <c r="A9" s="35" t="s">
        <v>38</v>
      </c>
      <c r="B9" s="50" t="s">
        <v>42</v>
      </c>
      <c r="C9" s="46"/>
      <c r="D9" s="38">
        <f>19322.17+2000+5918.87+2296.58+636.84+6964.25+2000+1380.27+10000+925.16-1936.92</f>
        <v>49507.219999999994</v>
      </c>
      <c r="E9" s="38"/>
      <c r="F9" s="38"/>
      <c r="G9" s="47">
        <f>2402+1319.95</f>
        <v>3721.95</v>
      </c>
      <c r="H9" s="56">
        <f t="shared" si="0"/>
        <v>53229.169999999991</v>
      </c>
    </row>
    <row r="10" spans="1:10" x14ac:dyDescent="0.4">
      <c r="A10" s="35" t="s">
        <v>40</v>
      </c>
      <c r="B10" s="40">
        <v>7410</v>
      </c>
      <c r="C10" s="46"/>
      <c r="D10" s="38">
        <v>4639.95</v>
      </c>
      <c r="E10" s="38"/>
      <c r="F10" s="38">
        <v>619.45000000000005</v>
      </c>
      <c r="G10" s="47">
        <v>2599.4499999999998</v>
      </c>
      <c r="H10" s="56">
        <f t="shared" si="0"/>
        <v>7858.8499999999995</v>
      </c>
    </row>
    <row r="11" spans="1:10" x14ac:dyDescent="0.4">
      <c r="A11" s="53" t="s">
        <v>44</v>
      </c>
      <c r="B11" s="50" t="s">
        <v>43</v>
      </c>
      <c r="C11" s="46"/>
      <c r="D11" s="38">
        <f>23333.68+4000+24338.76+6350</f>
        <v>58022.44</v>
      </c>
      <c r="E11" s="38"/>
      <c r="F11" s="38"/>
      <c r="G11" s="47">
        <v>-0.3</v>
      </c>
      <c r="H11" s="56">
        <f t="shared" si="0"/>
        <v>58022.14</v>
      </c>
    </row>
    <row r="12" spans="1:10" ht="15" thickBot="1" x14ac:dyDescent="0.45">
      <c r="A12" s="35" t="s">
        <v>41</v>
      </c>
      <c r="B12" s="51">
        <v>9710</v>
      </c>
      <c r="C12" s="48"/>
      <c r="D12" s="41"/>
      <c r="E12" s="39">
        <v>46748.92</v>
      </c>
      <c r="F12" s="39"/>
      <c r="G12" s="49"/>
      <c r="H12" s="57">
        <f t="shared" si="0"/>
        <v>46748.92</v>
      </c>
    </row>
    <row r="13" spans="1:10" ht="15.45" thickTop="1" thickBot="1" x14ac:dyDescent="0.45">
      <c r="C13">
        <v>0</v>
      </c>
      <c r="D13" s="38">
        <f>SUM(D4:D12)</f>
        <v>246269.80000000002</v>
      </c>
      <c r="E13" s="38">
        <f>SUM(E4:E12)</f>
        <v>46748.92</v>
      </c>
      <c r="F13" s="38">
        <f>SUM(F4:F12)</f>
        <v>230283.88000000003</v>
      </c>
      <c r="G13" s="38">
        <f>SUM(G4:G12)</f>
        <v>108435.76999999999</v>
      </c>
      <c r="H13" s="52">
        <f>SUM(H4:H12)</f>
        <v>631738.37</v>
      </c>
      <c r="I13" s="38">
        <v>40000</v>
      </c>
      <c r="J13" s="60">
        <f>SUM(H13:I13)</f>
        <v>671738.37</v>
      </c>
    </row>
    <row r="14" spans="1:10" ht="15.45" thickTop="1" thickBot="1" x14ac:dyDescent="0.45">
      <c r="G14" s="42">
        <f>SUM(D13:G13)</f>
        <v>631738.37000000011</v>
      </c>
    </row>
    <row r="15" spans="1:10" ht="15" thickTop="1" x14ac:dyDescent="0.4">
      <c r="H15" s="61" t="s">
        <v>61</v>
      </c>
    </row>
    <row r="16" spans="1:10" x14ac:dyDescent="0.4">
      <c r="H16" s="61" t="s">
        <v>63</v>
      </c>
    </row>
    <row r="17" spans="1:10" x14ac:dyDescent="0.4">
      <c r="H17" s="58"/>
    </row>
    <row r="19" spans="1:10" ht="18.45" x14ac:dyDescent="0.5">
      <c r="A19" s="77" t="s">
        <v>56</v>
      </c>
      <c r="B19" s="77"/>
      <c r="H19" s="54" t="s">
        <v>55</v>
      </c>
    </row>
    <row r="20" spans="1:10" x14ac:dyDescent="0.4">
      <c r="B20" s="36"/>
      <c r="C20" s="37" t="s">
        <v>57</v>
      </c>
      <c r="D20" s="37" t="s">
        <v>59</v>
      </c>
      <c r="E20" s="37" t="s">
        <v>58</v>
      </c>
      <c r="F20" s="37"/>
      <c r="G20" s="37"/>
      <c r="H20" s="55" t="s">
        <v>54</v>
      </c>
      <c r="I20" s="37"/>
      <c r="J20" s="59" t="s">
        <v>60</v>
      </c>
    </row>
    <row r="21" spans="1:10" x14ac:dyDescent="0.4">
      <c r="A21" s="35" t="s">
        <v>46</v>
      </c>
      <c r="B21" s="50" t="s">
        <v>48</v>
      </c>
      <c r="C21" s="43"/>
      <c r="D21" s="44"/>
      <c r="E21" s="44">
        <f>34876.8+85713+5000+5000+5000</f>
        <v>135589.79999999999</v>
      </c>
      <c r="F21" s="44"/>
      <c r="G21" s="45"/>
      <c r="H21" s="56">
        <f t="shared" ref="H21:H29" si="1">SUM(D21:G21)</f>
        <v>135589.79999999999</v>
      </c>
    </row>
    <row r="22" spans="1:10" x14ac:dyDescent="0.4">
      <c r="A22" s="35" t="s">
        <v>47</v>
      </c>
      <c r="B22" s="40">
        <v>2900</v>
      </c>
      <c r="C22" s="46"/>
      <c r="D22" s="38">
        <v>-2707.65</v>
      </c>
      <c r="E22" s="38">
        <v>24729.56</v>
      </c>
      <c r="F22" s="38"/>
      <c r="G22" s="47"/>
      <c r="H22" s="56">
        <f t="shared" si="1"/>
        <v>22021.91</v>
      </c>
    </row>
    <row r="23" spans="1:10" x14ac:dyDescent="0.4">
      <c r="A23" s="35" t="s">
        <v>39</v>
      </c>
      <c r="B23" s="50" t="s">
        <v>35</v>
      </c>
      <c r="C23" s="46"/>
      <c r="D23" s="38">
        <f>116912.03+125</f>
        <v>117037.03</v>
      </c>
      <c r="E23" s="38">
        <v>5545.64</v>
      </c>
      <c r="F23" s="38"/>
      <c r="G23" s="47"/>
      <c r="H23" s="56">
        <f t="shared" si="1"/>
        <v>122582.67</v>
      </c>
    </row>
    <row r="24" spans="1:10" x14ac:dyDescent="0.4">
      <c r="A24" s="35" t="s">
        <v>36</v>
      </c>
      <c r="B24" s="50" t="s">
        <v>51</v>
      </c>
      <c r="C24" s="46"/>
      <c r="D24" s="38"/>
      <c r="E24" s="38">
        <f>2000+387.54+1978.78</f>
        <v>4366.32</v>
      </c>
      <c r="F24" s="38"/>
      <c r="G24" s="47"/>
      <c r="H24" s="56">
        <f t="shared" si="1"/>
        <v>4366.32</v>
      </c>
    </row>
    <row r="25" spans="1:10" x14ac:dyDescent="0.4">
      <c r="A25" s="35" t="s">
        <v>37</v>
      </c>
      <c r="B25" s="50" t="s">
        <v>49</v>
      </c>
      <c r="C25" s="46"/>
      <c r="D25" s="38"/>
      <c r="E25" s="38">
        <v>1978.1</v>
      </c>
      <c r="F25" s="38"/>
      <c r="G25" s="47"/>
      <c r="H25" s="56">
        <f t="shared" si="1"/>
        <v>1978.1</v>
      </c>
    </row>
    <row r="26" spans="1:10" x14ac:dyDescent="0.4">
      <c r="A26" s="35" t="s">
        <v>38</v>
      </c>
      <c r="B26" s="50" t="s">
        <v>42</v>
      </c>
      <c r="C26" s="46"/>
      <c r="D26" s="38"/>
      <c r="E26" s="38">
        <f>8270.5+795.88-175.1</f>
        <v>8891.2799999999988</v>
      </c>
      <c r="F26" s="38"/>
      <c r="G26" s="47"/>
      <c r="H26" s="56">
        <f t="shared" si="1"/>
        <v>8891.2799999999988</v>
      </c>
    </row>
    <row r="27" spans="1:10" x14ac:dyDescent="0.4">
      <c r="A27" s="35" t="s">
        <v>40</v>
      </c>
      <c r="B27" s="40">
        <v>7410</v>
      </c>
      <c r="C27" s="46"/>
      <c r="D27" s="38"/>
      <c r="E27" s="38">
        <v>2374.2600000000002</v>
      </c>
      <c r="F27" s="38"/>
      <c r="G27" s="47"/>
      <c r="H27" s="56">
        <f t="shared" si="1"/>
        <v>2374.2600000000002</v>
      </c>
    </row>
    <row r="28" spans="1:10" x14ac:dyDescent="0.4">
      <c r="A28" s="53" t="s">
        <v>44</v>
      </c>
      <c r="B28" s="50" t="s">
        <v>43</v>
      </c>
      <c r="C28" s="46"/>
      <c r="D28" s="38"/>
      <c r="E28" s="38">
        <f>2771.6+3325.39</f>
        <v>6096.99</v>
      </c>
      <c r="F28" s="38"/>
      <c r="G28" s="47"/>
      <c r="H28" s="56">
        <f t="shared" si="1"/>
        <v>6096.99</v>
      </c>
    </row>
    <row r="29" spans="1:10" ht="15" thickBot="1" x14ac:dyDescent="0.45">
      <c r="A29" s="35" t="s">
        <v>41</v>
      </c>
      <c r="B29" s="51">
        <v>9710</v>
      </c>
      <c r="C29" s="48"/>
      <c r="D29" s="41"/>
      <c r="E29" s="41"/>
      <c r="F29" s="39"/>
      <c r="G29" s="49"/>
      <c r="H29" s="57">
        <f t="shared" si="1"/>
        <v>0</v>
      </c>
    </row>
    <row r="30" spans="1:10" ht="15.45" thickTop="1" thickBot="1" x14ac:dyDescent="0.45">
      <c r="C30">
        <v>0</v>
      </c>
      <c r="D30" s="38">
        <f>SUM(D21:D29)</f>
        <v>114329.38</v>
      </c>
      <c r="E30" s="38">
        <f>SUM(E21:E29)</f>
        <v>189571.95</v>
      </c>
      <c r="F30" s="38"/>
      <c r="G30" s="38"/>
      <c r="H30" s="52">
        <f>SUM(H21:H29)</f>
        <v>303901.32999999996</v>
      </c>
      <c r="I30" s="38"/>
      <c r="J30" s="60">
        <f>SUM(H30:I30)</f>
        <v>303901.32999999996</v>
      </c>
    </row>
    <row r="31" spans="1:10" ht="15.45" thickTop="1" thickBot="1" x14ac:dyDescent="0.45">
      <c r="G31" s="42">
        <f>SUM(D30:G30)</f>
        <v>303901.33</v>
      </c>
    </row>
    <row r="32" spans="1:10" ht="15" thickTop="1" x14ac:dyDescent="0.4">
      <c r="H32" s="61" t="s">
        <v>61</v>
      </c>
    </row>
    <row r="33" spans="8:8" x14ac:dyDescent="0.4">
      <c r="H33" s="61" t="s">
        <v>62</v>
      </c>
    </row>
    <row r="34" spans="8:8" x14ac:dyDescent="0.4">
      <c r="H34" s="58"/>
    </row>
  </sheetData>
  <mergeCells count="2">
    <mergeCell ref="A2:B2"/>
    <mergeCell ref="A19:B1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cshortey</dc:creator>
  <cp:lastModifiedBy>Cordell Shortey</cp:lastModifiedBy>
  <cp:lastPrinted>2023-05-18T17:18:49Z</cp:lastPrinted>
  <dcterms:created xsi:type="dcterms:W3CDTF">2010-06-23T16:39:51Z</dcterms:created>
  <dcterms:modified xsi:type="dcterms:W3CDTF">2025-04-24T15:50:39Z</dcterms:modified>
</cp:coreProperties>
</file>